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Read me" sheetId="1" state="visible" r:id="rId1"/>
    <sheet xmlns:r="http://schemas.openxmlformats.org/officeDocument/2006/relationships" name="1 Inputs" sheetId="2" state="visible" r:id="rId2"/>
    <sheet xmlns:r="http://schemas.openxmlformats.org/officeDocument/2006/relationships" name="2 Load calculation" sheetId="3" state="visible" r:id="rId3"/>
    <sheet xmlns:r="http://schemas.openxmlformats.org/officeDocument/2006/relationships" name="3 Reference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#,##0.0"/>
    <numFmt numFmtId="165" formatCode="0.0%"/>
  </numFmts>
  <fonts count="18">
    <font>
      <name val="Calibri"/>
      <family val="2"/>
      <color theme="1"/>
      <sz val="11"/>
      <scheme val="minor"/>
    </font>
    <font>
      <name val="Calibri"/>
      <b val="1"/>
      <color rgb="00FFFFFF"/>
      <sz val="13"/>
    </font>
    <font>
      <name val="Consolas"/>
      <color rgb="00FFFFFF"/>
      <sz val="9"/>
    </font>
    <font>
      <name val="Consolas"/>
      <b val="1"/>
      <color rgb="00E8272E"/>
      <sz val="9"/>
    </font>
    <font>
      <name val="Calibri"/>
      <sz val="10"/>
    </font>
    <font>
      <name val="Calibri"/>
      <color rgb="003C3C3A"/>
      <sz val="9"/>
    </font>
    <font>
      <name val="Calibri"/>
      <b val="1"/>
      <color rgb="00FFFFFF"/>
      <sz val="11"/>
    </font>
    <font>
      <name val="Calibri"/>
      <color rgb="00FFFFFF"/>
      <sz val="10"/>
    </font>
    <font>
      <name val="Calibri"/>
      <i val="1"/>
      <color rgb="008A8A86"/>
      <sz val="8"/>
    </font>
    <font>
      <name val="Consolas"/>
      <color rgb="008A8A86"/>
      <sz val="8"/>
    </font>
    <font>
      <name val="Calibri"/>
      <i val="1"/>
      <color rgb="005A5A58"/>
      <sz val="9"/>
    </font>
    <font>
      <name val="Consolas"/>
      <color rgb="005A5A58"/>
      <sz val="9"/>
    </font>
    <font>
      <name val="Calibri"/>
      <b val="1"/>
      <i val="1"/>
      <sz val="10"/>
    </font>
    <font>
      <name val="Calibri"/>
      <color rgb="005A5A58"/>
      <sz val="9"/>
    </font>
    <font>
      <name val="Consolas"/>
      <b val="1"/>
      <color rgb="00FFFFFF"/>
      <sz val="9"/>
    </font>
    <font>
      <name val="Consolas"/>
      <color rgb="005A5A58"/>
      <sz val="8.5"/>
    </font>
    <font>
      <name val="Calibri"/>
      <b val="1"/>
      <sz val="10"/>
    </font>
    <font>
      <name val="Calibri"/>
      <color rgb="005A5A58"/>
      <sz val="10"/>
    </font>
  </fonts>
  <fills count="6">
    <fill>
      <patternFill/>
    </fill>
    <fill>
      <patternFill patternType="gray125"/>
    </fill>
    <fill>
      <patternFill patternType="solid">
        <fgColor rgb="00141414"/>
      </patternFill>
    </fill>
    <fill>
      <patternFill patternType="solid">
        <fgColor rgb="00FFF8DC"/>
      </patternFill>
    </fill>
    <fill>
      <patternFill patternType="solid">
        <fgColor rgb="00EFEFEC"/>
      </patternFill>
    </fill>
    <fill>
      <patternFill patternType="solid">
        <fgColor rgb="00F7F7F4"/>
      </patternFill>
    </fill>
  </fills>
  <borders count="2">
    <border>
      <left/>
      <right/>
      <top/>
      <bottom/>
      <diagonal/>
    </border>
    <border>
      <left style="thin">
        <color rgb="00DDDDD9"/>
      </left>
      <right style="thin">
        <color rgb="00DDDDD9"/>
      </right>
      <top style="thin">
        <color rgb="00DDDDD9"/>
      </top>
      <bottom style="thin">
        <color rgb="00DDDDD9"/>
      </bottom>
    </border>
  </borders>
  <cellStyleXfs count="1">
    <xf numFmtId="0" fontId="0" fillId="0" borderId="0"/>
  </cellStyleXfs>
  <cellXfs count="30">
    <xf numFmtId="0" fontId="0" fillId="0" borderId="0" pivotButton="0" quotePrefix="0" xfId="0"/>
    <xf numFmtId="0" fontId="1" fillId="2" borderId="0" pivotButton="0" quotePrefix="0" xfId="0"/>
    <xf numFmtId="0" fontId="0" fillId="2" borderId="0" pivotButton="0" quotePrefix="0" xfId="0"/>
    <xf numFmtId="0" fontId="2" fillId="2" borderId="0" pivotButton="0" quotePrefix="0" xfId="0"/>
    <xf numFmtId="0" fontId="3" fillId="0" borderId="0" pivotButton="0" quotePrefix="0" xfId="0"/>
    <xf numFmtId="0" fontId="4" fillId="0" borderId="0" applyAlignment="1" pivotButton="0" quotePrefix="0" xfId="0">
      <alignment vertical="top" wrapText="1"/>
    </xf>
    <xf numFmtId="0" fontId="5" fillId="0" borderId="0" pivotButton="0" quotePrefix="0" xfId="0"/>
    <xf numFmtId="0" fontId="6" fillId="2" borderId="0" pivotButton="0" quotePrefix="0" xfId="0"/>
    <xf numFmtId="0" fontId="7" fillId="2" borderId="0" applyAlignment="1" pivotButton="0" quotePrefix="0" xfId="0">
      <alignment vertical="top" wrapText="1"/>
    </xf>
    <xf numFmtId="0" fontId="8" fillId="0" borderId="0" pivotButton="0" quotePrefix="0" xfId="0"/>
    <xf numFmtId="0" fontId="9" fillId="0" borderId="0" pivotButton="0" quotePrefix="0" xfId="0"/>
    <xf numFmtId="0" fontId="10" fillId="0" borderId="0" pivotButton="0" quotePrefix="0" xfId="0"/>
    <xf numFmtId="0" fontId="4" fillId="0" borderId="0" pivotButton="0" quotePrefix="0" xfId="0"/>
    <xf numFmtId="0" fontId="4" fillId="3" borderId="1" applyAlignment="1" pivotButton="0" quotePrefix="0" xfId="0">
      <alignment horizontal="right"/>
    </xf>
    <xf numFmtId="0" fontId="11" fillId="0" borderId="0" pivotButton="0" quotePrefix="0" xfId="0"/>
    <xf numFmtId="4" fontId="12" fillId="4" borderId="1" applyAlignment="1" pivotButton="0" quotePrefix="0" xfId="0">
      <alignment horizontal="right"/>
    </xf>
    <xf numFmtId="0" fontId="13" fillId="0" borderId="0" pivotButton="0" quotePrefix="0" xfId="0"/>
    <xf numFmtId="0" fontId="14" fillId="2" borderId="1" applyAlignment="1" pivotButton="0" quotePrefix="0" xfId="0">
      <alignment horizontal="left" vertical="center" wrapText="1"/>
    </xf>
    <xf numFmtId="0" fontId="4" fillId="0" borderId="1" pivotButton="0" quotePrefix="0" xfId="0"/>
    <xf numFmtId="164" fontId="4" fillId="0" borderId="1" pivotButton="0" quotePrefix="0" xfId="0"/>
    <xf numFmtId="165" fontId="17" fillId="0" borderId="1" pivotButton="0" quotePrefix="0" xfId="0"/>
    <xf numFmtId="0" fontId="15" fillId="0" borderId="1" pivotButton="0" quotePrefix="0" xfId="0"/>
    <xf numFmtId="0" fontId="4" fillId="5" borderId="1" pivotButton="0" quotePrefix="0" xfId="0"/>
    <xf numFmtId="164" fontId="4" fillId="5" borderId="1" pivotButton="0" quotePrefix="0" xfId="0"/>
    <xf numFmtId="165" fontId="17" fillId="5" borderId="1" pivotButton="0" quotePrefix="0" xfId="0"/>
    <xf numFmtId="0" fontId="15" fillId="5" borderId="1" pivotButton="0" quotePrefix="0" xfId="0"/>
    <xf numFmtId="0" fontId="16" fillId="0" borderId="0" pivotButton="0" quotePrefix="0" xfId="0"/>
    <xf numFmtId="164" fontId="16" fillId="4" borderId="1" pivotButton="0" quotePrefix="0" xfId="0"/>
    <xf numFmtId="0" fontId="4" fillId="0" borderId="1" applyAlignment="1" pivotButton="0" quotePrefix="0" xfId="0">
      <alignment vertical="top" wrapText="1"/>
    </xf>
    <xf numFmtId="0" fontId="4" fillId="5" borderId="1" applyAlignment="1" pivotButton="0" quotePrefix="0" xfId="0">
      <alignment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30"/>
  <sheetViews>
    <sheetView workbookViewId="0">
      <selection activeCell="A1" sqref="A1"/>
    </sheetView>
  </sheetViews>
  <sheetFormatPr baseColWidth="8" defaultRowHeight="15"/>
  <cols>
    <col width="118" customWidth="1" min="1" max="1"/>
  </cols>
  <sheetData>
    <row r="1" ht="20" customHeight="1">
      <c r="A1" s="1" t="inlineStr">
        <is>
          <t>PMG ENGINEERING</t>
        </is>
      </c>
      <c r="B1" s="2" t="n"/>
      <c r="C1" s="2" t="n"/>
      <c r="D1" s="2" t="n"/>
      <c r="E1" s="2" t="n"/>
      <c r="F1" s="2" t="n"/>
      <c r="G1" s="2" t="n"/>
      <c r="H1" s="2" t="n"/>
    </row>
    <row r="2" ht="14" customHeight="1">
      <c r="A2" s="3" t="inlineStr">
        <is>
          <t>PMG-D2 · Cold Room &amp; Refrigeration Load Calculator</t>
        </is>
      </c>
      <c r="B2" s="2" t="n"/>
      <c r="C2" s="2" t="n"/>
      <c r="D2" s="2" t="n"/>
      <c r="E2" s="2" t="n"/>
      <c r="F2" s="2" t="n"/>
      <c r="G2" s="2" t="n"/>
      <c r="H2" s="2" t="n"/>
    </row>
    <row r="5">
      <c r="A5" s="4" t="inlineStr">
        <is>
          <t>WHAT THIS DOES</t>
        </is>
      </c>
    </row>
    <row r="6" ht="30" customHeight="1">
      <c r="A6" s="5" t="inlineStr">
        <is>
          <t>Estimates the refrigeration load of a cold room or chilled space and converts it into the machine capacity you need to buy, by adding up the loads that actually matter: heat through the envelope, air infiltration, the product itself, internal gains, and an allowance for defrost and fan heat.</t>
        </is>
      </c>
    </row>
    <row r="7" ht="30" customHeight="1">
      <c r="A7" s="5" t="inlineStr">
        <is>
          <t>Use it at concept and basic engineering to size plant, to sanity-check a vendor's selection, and to see which load dominates — which is usually the one worth designing out.</t>
        </is>
      </c>
    </row>
    <row r="9">
      <c r="A9" s="4" t="inlineStr">
        <is>
          <t>HOW TO USE IT</t>
        </is>
      </c>
    </row>
    <row r="10" ht="30" customHeight="1">
      <c r="A10" s="5" t="inlineStr">
        <is>
          <t>1.  Fill the straw-coloured cells on '1 Inputs'. Grey cells are calculated — do not type in them.</t>
        </is>
      </c>
    </row>
    <row r="11" ht="30" customHeight="1">
      <c r="A11" s="5" t="inlineStr">
        <is>
          <t>2.  Read the result at the top of '2 Load calculation': daily load, required capacity in kW and TR.</t>
        </is>
      </c>
    </row>
    <row r="12" ht="30" customHeight="1">
      <c r="A12" s="5" t="inlineStr">
        <is>
          <t>3.  Check the load split on the same sheet. If infiltration or product pull-down dominates, the answer is usually an operational or layout change, not a bigger machine.</t>
        </is>
      </c>
    </row>
    <row r="13" ht="30" customHeight="1">
      <c r="A13" s="5" t="inlineStr">
        <is>
          <t>4.  Use '3 Reference' for typical values when you do not yet have real ones — and replace them with measured or vendor data before anything is ordered.</t>
        </is>
      </c>
    </row>
    <row r="15">
      <c r="A15" s="4" t="inlineStr">
        <is>
          <t>BASIS &amp; LIMITATIONS</t>
        </is>
      </c>
    </row>
    <row r="16" ht="30" customHeight="1">
      <c r="A16" s="5" t="inlineStr">
        <is>
          <t>Steady-state load summation in the conventional form (ASHRAE Handbook — Refrigeration). It sizes plant; it is not a transient pull-down simulation or a substitute for a vendor's selection software.</t>
        </is>
      </c>
    </row>
    <row r="17" ht="30" customHeight="1">
      <c r="A17" s="5" t="inlineStr">
        <is>
          <t>Product thermal properties use Siebel's approximation from water content. These are approximations — use measured or tabulated values where the duty is critical or the product is unusual.</t>
        </is>
      </c>
    </row>
    <row r="18" ht="30" customHeight="1">
      <c r="A18" s="5" t="inlineStr">
        <is>
          <t>Infiltration uses the air-change method. For rooms with heavy traffic, high door frequency or open dock doors, model the doorway directly instead — this method will understate it.</t>
        </is>
      </c>
    </row>
    <row r="19" ht="30" customHeight="1">
      <c r="A19" s="5" t="inlineStr">
        <is>
          <t>No allowance is made for the refrigeration system's own efficiency, pipe losses or part-load behaviour. Size the machine against the required capacity, then check turndown.</t>
        </is>
      </c>
    </row>
    <row r="21">
      <c r="A21" s="4" t="inlineStr">
        <is>
          <t>REFERENCES</t>
        </is>
      </c>
    </row>
    <row r="22">
      <c r="A22" s="6" t="inlineStr">
        <is>
          <t>·  ASHRAE Handbook — Refrigeration (load calculation and product data chapters)</t>
        </is>
      </c>
    </row>
    <row r="23">
      <c r="A23" s="6" t="inlineStr">
        <is>
          <t>·  IS 661 — Code of practice for thermal insulation of cold storage</t>
        </is>
      </c>
    </row>
    <row r="24">
      <c r="A24" s="6" t="inlineStr">
        <is>
          <t>·  Siebel's equations for specific heat and latent heat of foods from water content</t>
        </is>
      </c>
    </row>
    <row r="26">
      <c r="A26" s="7" t="inlineStr">
        <is>
          <t>NEED THIS ENGINEERED FOR YOUR FACTORY?</t>
        </is>
      </c>
    </row>
    <row r="27" ht="42" customHeight="1">
      <c r="A27" s="8" t="inlineStr">
        <is>
          <t>PMG has engineered 250+ food &amp; beverage factories across 15+ markets — from concept layout and hygienic design to detailed engineering, construction supervision and commissioning.   info@pmg.engineering   ·   pmg.engineering</t>
        </is>
      </c>
    </row>
    <row r="29">
      <c r="A29" s="9" t="inlineStr">
        <is>
          <t>Reference material for planning use only. Verify every figure against the governing standards and your own site conditions before acting on it — contact PMG Engineering for expert consultation on your project.</t>
        </is>
      </c>
    </row>
    <row r="30">
      <c r="A30" s="10" t="inlineStr">
        <is>
          <t>© 2026 PMG Engineering Pvt Ltd · pmg.engineering · info@pmg.engineering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H59"/>
  <sheetViews>
    <sheetView workbookViewId="0">
      <selection activeCell="A1" sqref="A1"/>
    </sheetView>
  </sheetViews>
  <sheetFormatPr baseColWidth="8" defaultRowHeight="15"/>
  <cols>
    <col width="46" customWidth="1" min="1" max="1"/>
    <col width="14" customWidth="1" min="2" max="2"/>
    <col width="16" customWidth="1" min="3" max="3"/>
    <col width="58" customWidth="1" min="4" max="4"/>
  </cols>
  <sheetData>
    <row r="1" ht="20" customHeight="1">
      <c r="A1" s="1" t="inlineStr">
        <is>
          <t>PMG ENGINEERING</t>
        </is>
      </c>
      <c r="B1" s="2" t="n"/>
      <c r="C1" s="2" t="n"/>
      <c r="D1" s="2" t="n"/>
      <c r="E1" s="2" t="n"/>
      <c r="F1" s="2" t="n"/>
      <c r="G1" s="2" t="n"/>
      <c r="H1" s="2" t="n"/>
    </row>
    <row r="2" ht="14" customHeight="1">
      <c r="A2" s="3" t="inlineStr">
        <is>
          <t>PMG-D2 · Cold Room &amp; Refrigeration Load Calculator</t>
        </is>
      </c>
      <c r="B2" s="2" t="n"/>
      <c r="C2" s="2" t="n"/>
      <c r="D2" s="2" t="n"/>
      <c r="E2" s="2" t="n"/>
      <c r="F2" s="2" t="n"/>
      <c r="G2" s="2" t="n"/>
      <c r="H2" s="2" t="n"/>
    </row>
    <row r="3">
      <c r="A3" s="11" t="inlineStr">
        <is>
          <t>Straw cells = enter your values. Grey cells are calculated.</t>
        </is>
      </c>
    </row>
    <row r="5">
      <c r="A5" s="7" t="inlineStr">
        <is>
          <t>1  ROOM</t>
        </is>
      </c>
      <c r="B5" s="2" t="n"/>
      <c r="C5" s="2" t="n"/>
      <c r="D5" s="2" t="n"/>
      <c r="E5" s="2" t="n"/>
      <c r="F5" s="2" t="n"/>
      <c r="G5" s="2" t="n"/>
      <c r="H5" s="2" t="n"/>
    </row>
    <row r="6">
      <c r="A6" s="11" t="inlineStr">
        <is>
          <t>Internal dimensions. Design ambient is the worst case the plant must hold, not the annual average.</t>
        </is>
      </c>
    </row>
    <row r="7">
      <c r="A7" s="12" t="inlineStr">
        <is>
          <t>Room length</t>
        </is>
      </c>
      <c r="B7" s="13" t="n">
        <v>20</v>
      </c>
      <c r="C7" s="14" t="inlineStr">
        <is>
          <t>m</t>
        </is>
      </c>
    </row>
    <row r="8">
      <c r="A8" s="12" t="inlineStr">
        <is>
          <t>Room width</t>
        </is>
      </c>
      <c r="B8" s="13" t="n">
        <v>12</v>
      </c>
      <c r="C8" s="14" t="inlineStr">
        <is>
          <t>m</t>
        </is>
      </c>
    </row>
    <row r="9">
      <c r="A9" s="12" t="inlineStr">
        <is>
          <t>Room clear height</t>
        </is>
      </c>
      <c r="B9" s="13" t="n">
        <v>6</v>
      </c>
      <c r="C9" s="14" t="inlineStr">
        <is>
          <t>m</t>
        </is>
      </c>
    </row>
    <row r="10">
      <c r="A10" s="12" t="inlineStr">
        <is>
          <t>Room volume</t>
        </is>
      </c>
      <c r="B10" s="15">
        <f>B7*B8*B9</f>
        <v/>
      </c>
      <c r="C10" s="14" t="inlineStr">
        <is>
          <t>m3</t>
        </is>
      </c>
      <c r="D10" s="16">
        <f> L x W x H</f>
        <v/>
      </c>
    </row>
    <row r="11">
      <c r="A11" s="12" t="inlineStr">
        <is>
          <t>Floor area</t>
        </is>
      </c>
      <c r="B11" s="15">
        <f>B7*B8</f>
        <v/>
      </c>
      <c r="C11" s="14" t="inlineStr">
        <is>
          <t>m2</t>
        </is>
      </c>
    </row>
    <row r="12">
      <c r="A12" s="12" t="inlineStr">
        <is>
          <t>Wall + ceiling area</t>
        </is>
      </c>
      <c r="B12" s="15">
        <f>2*(B7+B8)*B9+B7*B8</f>
        <v/>
      </c>
      <c r="C12" s="14" t="inlineStr">
        <is>
          <t>m2</t>
        </is>
      </c>
    </row>
    <row r="13">
      <c r="A13" s="12" t="inlineStr">
        <is>
          <t>Room design temperature</t>
        </is>
      </c>
      <c r="B13" s="13" t="n">
        <v>2</v>
      </c>
      <c r="C13" s="14" t="inlineStr">
        <is>
          <t>degC</t>
        </is>
      </c>
    </row>
    <row r="14">
      <c r="A14" s="12" t="inlineStr">
        <is>
          <t>Ambient design temperature (dry bulb)</t>
        </is>
      </c>
      <c r="B14" s="13" t="n">
        <v>43</v>
      </c>
      <c r="C14" s="14" t="inlineStr">
        <is>
          <t>degC</t>
        </is>
      </c>
      <c r="D14" s="16" t="inlineStr">
        <is>
          <t>Site design condition, not annual mean</t>
        </is>
      </c>
    </row>
    <row r="15">
      <c r="A15" s="12" t="inlineStr">
        <is>
          <t>Temperature under floor / adjacent</t>
        </is>
      </c>
      <c r="B15" s="13" t="n">
        <v>30</v>
      </c>
      <c r="C15" s="14" t="inlineStr">
        <is>
          <t>degC</t>
        </is>
      </c>
      <c r="D15" s="16" t="inlineStr">
        <is>
          <t>Ground or adjoining space</t>
        </is>
      </c>
    </row>
    <row r="17">
      <c r="A17" s="7" t="inlineStr">
        <is>
          <t>2  ENVELOPE</t>
        </is>
      </c>
      <c r="B17" s="2" t="n"/>
      <c r="C17" s="2" t="n"/>
      <c r="D17" s="2" t="n"/>
      <c r="E17" s="2" t="n"/>
      <c r="F17" s="2" t="n"/>
      <c r="G17" s="2" t="n"/>
      <c r="H17" s="2" t="n"/>
    </row>
    <row r="18">
      <c r="A18" s="11" t="inlineStr">
        <is>
          <t>U-value = thermal conductivity / insulation thickness. See '3 Reference' for typical panel selections.</t>
        </is>
      </c>
    </row>
    <row r="19">
      <c r="A19" s="12" t="inlineStr">
        <is>
          <t>Insulation thickness - walls &amp; ceiling</t>
        </is>
      </c>
      <c r="B19" s="13" t="n">
        <v>100</v>
      </c>
      <c r="C19" s="14" t="inlineStr">
        <is>
          <t>mm</t>
        </is>
      </c>
    </row>
    <row r="20">
      <c r="A20" s="12" t="inlineStr">
        <is>
          <t>Insulation conductivity (k)</t>
        </is>
      </c>
      <c r="B20" s="13" t="n">
        <v>0.022</v>
      </c>
      <c r="C20" s="14" t="inlineStr">
        <is>
          <t>W/m.K</t>
        </is>
      </c>
      <c r="D20" s="16" t="inlineStr">
        <is>
          <t>PUR/PIR panel typical</t>
        </is>
      </c>
    </row>
    <row r="21">
      <c r="A21" s="12" t="inlineStr">
        <is>
          <t>U-value - walls &amp; ceiling</t>
        </is>
      </c>
      <c r="B21" s="15">
        <f>B20/(B19/1000)</f>
        <v/>
      </c>
      <c r="C21" s="14" t="inlineStr">
        <is>
          <t>W/m2.K</t>
        </is>
      </c>
      <c r="D21" s="16">
        <f> k / thickness</f>
        <v/>
      </c>
    </row>
    <row r="22">
      <c r="A22" s="12" t="inlineStr">
        <is>
          <t>Insulation thickness - floor</t>
        </is>
      </c>
      <c r="B22" s="13" t="n">
        <v>100</v>
      </c>
      <c r="C22" s="14" t="inlineStr">
        <is>
          <t>mm</t>
        </is>
      </c>
    </row>
    <row r="23">
      <c r="A23" s="12" t="inlineStr">
        <is>
          <t>U-value - floor</t>
        </is>
      </c>
      <c r="B23" s="15">
        <f>B20/(B22/1000)</f>
        <v/>
      </c>
      <c r="C23" s="14" t="inlineStr">
        <is>
          <t>W/m2.K</t>
        </is>
      </c>
    </row>
    <row r="25">
      <c r="A25" s="7" t="inlineStr">
        <is>
          <t>3  PRODUCT</t>
        </is>
      </c>
      <c r="B25" s="2" t="n"/>
      <c r="C25" s="2" t="n"/>
      <c r="D25" s="2" t="n"/>
      <c r="E25" s="2" t="n"/>
      <c r="F25" s="2" t="n"/>
      <c r="G25" s="2" t="n"/>
      <c r="H25" s="2" t="n"/>
    </row>
    <row r="26">
      <c r="A26" s="11" t="inlineStr">
        <is>
          <t>The load the room exists for. Throughput is what ENTERS per day, not what is stored.</t>
        </is>
      </c>
    </row>
    <row r="27">
      <c r="A27" s="12" t="inlineStr">
        <is>
          <t>Product entering per day</t>
        </is>
      </c>
      <c r="B27" s="13" t="n">
        <v>20000</v>
      </c>
      <c r="C27" s="14" t="inlineStr">
        <is>
          <t>kg/day</t>
        </is>
      </c>
    </row>
    <row r="28">
      <c r="A28" s="12" t="inlineStr">
        <is>
          <t>Product entering temperature</t>
        </is>
      </c>
      <c r="B28" s="13" t="n">
        <v>25</v>
      </c>
      <c r="C28" s="14" t="inlineStr">
        <is>
          <t>degC</t>
        </is>
      </c>
    </row>
    <row r="29">
      <c r="A29" s="12" t="inlineStr">
        <is>
          <t>Product final temperature</t>
        </is>
      </c>
      <c r="B29" s="13" t="n">
        <v>2</v>
      </c>
      <c r="C29" s="14" t="inlineStr">
        <is>
          <t>degC</t>
        </is>
      </c>
    </row>
    <row r="30">
      <c r="A30" s="12" t="inlineStr">
        <is>
          <t>Water content (mass fraction)</t>
        </is>
      </c>
      <c r="B30" s="13" t="n">
        <v>0.75</v>
      </c>
      <c r="C30" s="14" t="inlineStr">
        <is>
          <t>0-1</t>
        </is>
      </c>
      <c r="D30" s="16" t="inlineStr">
        <is>
          <t>Drives specific &amp; latent heat - see '3 Reference'</t>
        </is>
      </c>
    </row>
    <row r="31">
      <c r="A31" s="12" t="inlineStr">
        <is>
          <t>Freezing point of product</t>
        </is>
      </c>
      <c r="B31" s="13" t="n">
        <v>-1</v>
      </c>
      <c r="C31" s="14" t="inlineStr">
        <is>
          <t>degC</t>
        </is>
      </c>
    </row>
    <row r="32">
      <c r="A32" s="12" t="inlineStr">
        <is>
          <t>Specific heat above freezing</t>
        </is>
      </c>
      <c r="B32" s="15">
        <f>0.837+3.349*B30</f>
        <v/>
      </c>
      <c r="C32" s="14" t="inlineStr">
        <is>
          <t>kJ/kg.K</t>
        </is>
      </c>
      <c r="D32" s="16" t="inlineStr">
        <is>
          <t>Siebel</t>
        </is>
      </c>
    </row>
    <row r="33">
      <c r="A33" s="12" t="inlineStr">
        <is>
          <t>Specific heat below freezing</t>
        </is>
      </c>
      <c r="B33" s="15">
        <f>0.837+1.256*B30</f>
        <v/>
      </c>
      <c r="C33" s="14" t="inlineStr">
        <is>
          <t>kJ/kg.K</t>
        </is>
      </c>
      <c r="D33" s="16" t="inlineStr">
        <is>
          <t>Siebel</t>
        </is>
      </c>
    </row>
    <row r="34">
      <c r="A34" s="12" t="inlineStr">
        <is>
          <t>Latent heat of freezing</t>
        </is>
      </c>
      <c r="B34" s="15">
        <f>334*B30</f>
        <v/>
      </c>
      <c r="C34" s="14" t="inlineStr">
        <is>
          <t>kJ/kg</t>
        </is>
      </c>
      <c r="D34" s="16" t="inlineStr">
        <is>
          <t>Siebel</t>
        </is>
      </c>
    </row>
    <row r="35">
      <c r="A35" s="12" t="inlineStr">
        <is>
          <t>Stored mass in room</t>
        </is>
      </c>
      <c r="B35" s="13" t="n">
        <v>60000</v>
      </c>
      <c r="C35" s="14" t="inlineStr">
        <is>
          <t>kg</t>
        </is>
      </c>
      <c r="D35" s="16" t="inlineStr">
        <is>
          <t>For respiration load - fresh produce only</t>
        </is>
      </c>
    </row>
    <row r="36">
      <c r="A36" s="12" t="inlineStr">
        <is>
          <t>Respiration heat</t>
        </is>
      </c>
      <c r="B36" s="13" t="n">
        <v>0</v>
      </c>
      <c r="C36" s="14" t="inlineStr">
        <is>
          <t>W/tonne</t>
        </is>
      </c>
      <c r="D36" s="16" t="inlineStr">
        <is>
          <t>0 for non-respiring product. See '3 Reference'</t>
        </is>
      </c>
    </row>
    <row r="38">
      <c r="A38" s="7" t="inlineStr">
        <is>
          <t>4  INFILTRATION &amp; INTERNAL GAINS</t>
        </is>
      </c>
      <c r="B38" s="2" t="n"/>
      <c r="C38" s="2" t="n"/>
      <c r="D38" s="2" t="n"/>
      <c r="E38" s="2" t="n"/>
      <c r="F38" s="2" t="n"/>
      <c r="G38" s="2" t="n"/>
      <c r="H38" s="2" t="n"/>
    </row>
    <row r="39">
      <c r="A39" s="11" t="inlineStr">
        <is>
          <t>Door discipline and lighting are the two internal loads most often underestimated.</t>
        </is>
      </c>
    </row>
    <row r="40">
      <c r="A40" s="12" t="inlineStr">
        <is>
          <t>Air changes per day</t>
        </is>
      </c>
      <c r="B40" s="13" t="n">
        <v>4</v>
      </c>
      <c r="C40" s="14" t="inlineStr">
        <is>
          <t>changes/day</t>
        </is>
      </c>
      <c r="D40" s="16" t="inlineStr">
        <is>
          <t>From room volume - see '3 Reference'</t>
        </is>
      </c>
    </row>
    <row r="41">
      <c r="A41" s="12" t="inlineStr">
        <is>
          <t>Enthalpy difference, outside to room air</t>
        </is>
      </c>
      <c r="B41" s="13" t="n">
        <v>60</v>
      </c>
      <c r="C41" s="14" t="inlineStr">
        <is>
          <t>kJ/m3</t>
        </is>
      </c>
      <c r="D41" s="16" t="inlineStr">
        <is>
          <t>From ambient &amp; room conditions - see '3 Reference'</t>
        </is>
      </c>
    </row>
    <row r="42">
      <c r="A42" s="12" t="inlineStr">
        <is>
          <t>Lighting installed</t>
        </is>
      </c>
      <c r="B42" s="13" t="n">
        <v>4</v>
      </c>
      <c r="C42" s="14" t="inlineStr">
        <is>
          <t>W/m2</t>
        </is>
      </c>
    </row>
    <row r="43">
      <c r="A43" s="12" t="inlineStr">
        <is>
          <t>Lighting hours per day</t>
        </is>
      </c>
      <c r="B43" s="13" t="n">
        <v>8</v>
      </c>
      <c r="C43" s="14" t="inlineStr">
        <is>
          <t>h/day</t>
        </is>
      </c>
    </row>
    <row r="44">
      <c r="A44" s="12" t="inlineStr">
        <is>
          <t>People in room</t>
        </is>
      </c>
      <c r="B44" s="13" t="n">
        <v>2</v>
      </c>
      <c r="C44" s="14" t="inlineStr">
        <is>
          <t>persons</t>
        </is>
      </c>
    </row>
    <row r="45">
      <c r="A45" s="12" t="inlineStr">
        <is>
          <t>Heat per person</t>
        </is>
      </c>
      <c r="B45" s="13" t="n">
        <v>270</v>
      </c>
      <c r="C45" s="14" t="inlineStr">
        <is>
          <t>W/person</t>
        </is>
      </c>
      <c r="D45" s="16" t="inlineStr">
        <is>
          <t>Typical for moderate work in a chilled room</t>
        </is>
      </c>
    </row>
    <row r="46">
      <c r="A46" s="12" t="inlineStr">
        <is>
          <t>Occupancy hours per day</t>
        </is>
      </c>
      <c r="B46" s="13" t="n">
        <v>6</v>
      </c>
      <c r="C46" s="14" t="inlineStr">
        <is>
          <t>h/day</t>
        </is>
      </c>
    </row>
    <row r="47">
      <c r="A47" s="12" t="inlineStr">
        <is>
          <t>Evaporator fan power (total)</t>
        </is>
      </c>
      <c r="B47" s="13" t="n">
        <v>3</v>
      </c>
      <c r="C47" s="14" t="inlineStr">
        <is>
          <t>kW</t>
        </is>
      </c>
    </row>
    <row r="48">
      <c r="A48" s="12" t="inlineStr">
        <is>
          <t>Fan running hours per day</t>
        </is>
      </c>
      <c r="B48" s="13" t="n">
        <v>20</v>
      </c>
      <c r="C48" s="14" t="inlineStr">
        <is>
          <t>h/day</t>
        </is>
      </c>
    </row>
    <row r="49">
      <c r="A49" s="12" t="inlineStr">
        <is>
          <t>Other equipment in room (forklifts etc.)</t>
        </is>
      </c>
      <c r="B49" s="13" t="n">
        <v>2</v>
      </c>
      <c r="C49" s="14" t="inlineStr">
        <is>
          <t>kW</t>
        </is>
      </c>
    </row>
    <row r="50">
      <c r="A50" s="12" t="inlineStr">
        <is>
          <t>Other equipment hours per day</t>
        </is>
      </c>
      <c r="B50" s="13" t="n">
        <v>4</v>
      </c>
      <c r="C50" s="14" t="inlineStr">
        <is>
          <t>h/day</t>
        </is>
      </c>
    </row>
    <row r="52">
      <c r="A52" s="7" t="inlineStr">
        <is>
          <t>5  OPERATING &amp; MARGIN</t>
        </is>
      </c>
      <c r="B52" s="2" t="n"/>
      <c r="C52" s="2" t="n"/>
      <c r="D52" s="2" t="n"/>
      <c r="E52" s="2" t="n"/>
      <c r="F52" s="2" t="n"/>
      <c r="G52" s="2" t="n"/>
      <c r="H52" s="2" t="n"/>
    </row>
    <row r="53">
      <c r="A53" s="12" t="inlineStr">
        <is>
          <t>Plant running hours per day</t>
        </is>
      </c>
      <c r="B53" s="13" t="n">
        <v>18</v>
      </c>
      <c r="C53" s="14" t="inlineStr">
        <is>
          <t>h/day</t>
        </is>
      </c>
      <c r="D53" s="16" t="inlineStr">
        <is>
          <t>Leaves time for defrost - do not use 24</t>
        </is>
      </c>
    </row>
    <row r="54">
      <c r="A54" s="12" t="inlineStr">
        <is>
          <t>Defrost &amp; miscellaneous allowance</t>
        </is>
      </c>
      <c r="B54" s="13" t="n">
        <v>5</v>
      </c>
      <c r="C54" s="14" t="inlineStr">
        <is>
          <t>%</t>
        </is>
      </c>
      <c r="D54" s="16" t="inlineStr">
        <is>
          <t>Applied to the load subtotal</t>
        </is>
      </c>
    </row>
    <row r="55">
      <c r="A55" s="12" t="inlineStr">
        <is>
          <t>Safety margin</t>
        </is>
      </c>
      <c r="B55" s="13" t="n">
        <v>10</v>
      </c>
      <c r="C55" s="14" t="inlineStr">
        <is>
          <t>%</t>
        </is>
      </c>
      <c r="D55" s="16" t="inlineStr">
        <is>
          <t>A decision to record, not a default</t>
        </is>
      </c>
    </row>
    <row r="58">
      <c r="A58" s="9" t="inlineStr">
        <is>
          <t>Reference material for planning use only. Verify every figure against the governing standards and your own site conditions before acting on it — contact PMG Engineering for expert consultation on your project.</t>
        </is>
      </c>
    </row>
    <row r="59">
      <c r="A59" s="10" t="inlineStr">
        <is>
          <t>© 2026 PMG Engineering Pvt Ltd · pmg.engineering · info@pmg.engineering</t>
        </is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H30"/>
  <sheetViews>
    <sheetView workbookViewId="0">
      <selection activeCell="A1" sqref="A1"/>
    </sheetView>
  </sheetViews>
  <sheetFormatPr baseColWidth="8" defaultRowHeight="15"/>
  <cols>
    <col width="46" customWidth="1" min="1" max="1"/>
    <col width="16" customWidth="1" min="2" max="2"/>
    <col width="14" customWidth="1" min="3" max="3"/>
    <col width="56" customWidth="1" min="4" max="4"/>
  </cols>
  <sheetData>
    <row r="1" ht="20" customHeight="1">
      <c r="A1" s="1" t="inlineStr">
        <is>
          <t>PMG ENGINEERING</t>
        </is>
      </c>
      <c r="B1" s="2" t="n"/>
      <c r="C1" s="2" t="n"/>
      <c r="D1" s="2" t="n"/>
      <c r="E1" s="2" t="n"/>
      <c r="F1" s="2" t="n"/>
      <c r="G1" s="2" t="n"/>
      <c r="H1" s="2" t="n"/>
    </row>
    <row r="2" ht="14" customHeight="1">
      <c r="A2" s="3" t="inlineStr">
        <is>
          <t>PMG-D2 · Load calculation</t>
        </is>
      </c>
      <c r="B2" s="2" t="n"/>
      <c r="C2" s="2" t="n"/>
      <c r="D2" s="2" t="n"/>
      <c r="E2" s="2" t="n"/>
      <c r="F2" s="2" t="n"/>
      <c r="G2" s="2" t="n"/>
      <c r="H2" s="2" t="n"/>
    </row>
    <row r="3">
      <c r="A3" s="11" t="inlineStr">
        <is>
          <t>All loads in kWh per day, then converted to the capacity the machine must deliver.</t>
        </is>
      </c>
    </row>
    <row r="5">
      <c r="A5" s="7" t="inlineStr">
        <is>
          <t>RESULT</t>
        </is>
      </c>
      <c r="B5" s="2" t="n"/>
      <c r="C5" s="2" t="n"/>
      <c r="D5" s="2" t="n"/>
      <c r="E5" s="2" t="n"/>
      <c r="F5" s="2" t="n"/>
      <c r="G5" s="2" t="n"/>
      <c r="H5" s="2" t="n"/>
    </row>
    <row r="6">
      <c r="A6" s="12" t="inlineStr">
        <is>
          <t>Total daily heat load</t>
        </is>
      </c>
      <c r="B6" s="15">
        <f>B27</f>
        <v/>
      </c>
      <c r="C6" s="14" t="inlineStr">
        <is>
          <t>kWh/day</t>
        </is>
      </c>
    </row>
    <row r="7">
      <c r="A7" s="12" t="inlineStr">
        <is>
          <t>REQUIRED REFRIGERATION CAPACITY</t>
        </is>
      </c>
      <c r="B7" s="15">
        <f>B27/'1 Inputs'!B53</f>
        <v/>
      </c>
      <c r="C7" s="14" t="inlineStr">
        <is>
          <t>kW</t>
        </is>
      </c>
      <c r="D7" s="16">
        <f> daily load / running hours</f>
        <v/>
      </c>
    </row>
    <row r="8">
      <c r="A8" s="12" t="inlineStr">
        <is>
          <t>REQUIRED REFRIGERATION CAPACITY</t>
        </is>
      </c>
      <c r="B8" s="15">
        <f>B7/3.5169</f>
        <v/>
      </c>
      <c r="C8" s="14" t="inlineStr">
        <is>
          <t>TR</t>
        </is>
      </c>
      <c r="D8" s="16" t="inlineStr">
        <is>
          <t>1 TR = 3.5169 kW</t>
        </is>
      </c>
    </row>
    <row r="10">
      <c r="A10" s="7" t="inlineStr">
        <is>
          <t>LOAD BUILD-UP</t>
        </is>
      </c>
      <c r="B10" s="2" t="n"/>
      <c r="C10" s="2" t="n"/>
      <c r="D10" s="2" t="n"/>
      <c r="E10" s="2" t="n"/>
      <c r="F10" s="2" t="n"/>
      <c r="G10" s="2" t="n"/>
      <c r="H10" s="2" t="n"/>
    </row>
    <row r="11">
      <c r="A11" s="11" t="inlineStr">
        <is>
          <t>Watch the split, not just the total: the dominant line is the one worth designing out.</t>
        </is>
      </c>
    </row>
    <row r="12" ht="26" customHeight="1">
      <c r="A12" s="17" t="inlineStr">
        <is>
          <t>Load component</t>
        </is>
      </c>
      <c r="B12" s="17" t="inlineStr">
        <is>
          <t>kWh/day</t>
        </is>
      </c>
      <c r="C12" s="17" t="inlineStr">
        <is>
          <t>% of total</t>
        </is>
      </c>
      <c r="D12" s="17" t="inlineStr">
        <is>
          <t>Basis</t>
        </is>
      </c>
    </row>
    <row r="13">
      <c r="A13" s="18" t="inlineStr">
        <is>
          <t>Transmission - walls &amp; ceiling</t>
        </is>
      </c>
      <c r="B13" s="19">
        <f>('1 Inputs'!B21*'1 Inputs'!B12*('1 Inputs'!B14-'1 Inputs'!B13)*24)/1000</f>
        <v/>
      </c>
      <c r="C13" s="20">
        <f>IF($B$27=0,0,B13/$B$27)</f>
        <v/>
      </c>
      <c r="D13" s="21" t="inlineStr">
        <is>
          <t>U x area x dT x 24 h</t>
        </is>
      </c>
    </row>
    <row r="14">
      <c r="A14" s="22" t="inlineStr">
        <is>
          <t>Transmission - floor</t>
        </is>
      </c>
      <c r="B14" s="23">
        <f>('1 Inputs'!B23*'1 Inputs'!B11*('1 Inputs'!B15-'1 Inputs'!B13)*24)/1000</f>
        <v/>
      </c>
      <c r="C14" s="24">
        <f>IF($B$27=0,0,B14/$B$27)</f>
        <v/>
      </c>
      <c r="D14" s="25" t="inlineStr">
        <is>
          <t>U x floor area x dT x 24 h</t>
        </is>
      </c>
    </row>
    <row r="15">
      <c r="A15" s="18" t="inlineStr">
        <is>
          <t>Air infiltration</t>
        </is>
      </c>
      <c r="B15" s="19">
        <f>('1 Inputs'!B40*'1 Inputs'!B10*'1 Inputs'!B41)/3600</f>
        <v/>
      </c>
      <c r="C15" s="20">
        <f>IF($B$27=0,0,B15/$B$27)</f>
        <v/>
      </c>
      <c r="D15" s="21" t="inlineStr">
        <is>
          <t>changes/day x volume x dh / 3600</t>
        </is>
      </c>
    </row>
    <row r="16">
      <c r="A16" s="22" t="inlineStr">
        <is>
          <t>Product - sensible above freezing</t>
        </is>
      </c>
      <c r="B16" s="23">
        <f>IF('1 Inputs'!B29&gt;='1 Inputs'!B31,'1 Inputs'!B27*'1 Inputs'!B32*('1 Inputs'!B28-'1 Inputs'!B29)/3600,'1 Inputs'!B27*'1 Inputs'!B32*('1 Inputs'!B28-'1 Inputs'!B31)/3600)</f>
        <v/>
      </c>
      <c r="C16" s="24">
        <f>IF($B$27=0,0,B16/$B$27)</f>
        <v/>
      </c>
      <c r="D16" s="25" t="inlineStr">
        <is>
          <t>m x cp(above) x dT / 3600</t>
        </is>
      </c>
    </row>
    <row r="17">
      <c r="A17" s="18" t="inlineStr">
        <is>
          <t>Product - latent (freezing)</t>
        </is>
      </c>
      <c r="B17" s="19">
        <f>IF('1 Inputs'!B29&lt;'1 Inputs'!B31,'1 Inputs'!B27*'1 Inputs'!B34/3600,0)</f>
        <v/>
      </c>
      <c r="C17" s="20">
        <f>IF($B$27=0,0,B17/$B$27)</f>
        <v/>
      </c>
      <c r="D17" s="21" t="inlineStr">
        <is>
          <t>only when the product is frozen</t>
        </is>
      </c>
    </row>
    <row r="18">
      <c r="A18" s="22" t="inlineStr">
        <is>
          <t>Product - sensible below freezing</t>
        </is>
      </c>
      <c r="B18" s="23">
        <f>IF('1 Inputs'!B29&lt;'1 Inputs'!B31,'1 Inputs'!B27*'1 Inputs'!B33*('1 Inputs'!B31-'1 Inputs'!B29)/3600,0)</f>
        <v/>
      </c>
      <c r="C18" s="24">
        <f>IF($B$27=0,0,B18/$B$27)</f>
        <v/>
      </c>
      <c r="D18" s="25" t="inlineStr">
        <is>
          <t>m x cp(below) x dT / 3600</t>
        </is>
      </c>
    </row>
    <row r="19">
      <c r="A19" s="18" t="inlineStr">
        <is>
          <t>Product - respiration</t>
        </is>
      </c>
      <c r="B19" s="19">
        <f>('1 Inputs'!B35/1000)*'1 Inputs'!B36*24/1000</f>
        <v/>
      </c>
      <c r="C19" s="20">
        <f>IF($B$27=0,0,B19/$B$27)</f>
        <v/>
      </c>
      <c r="D19" s="21" t="inlineStr">
        <is>
          <t>stored tonnes x W/tonne x 24 h</t>
        </is>
      </c>
    </row>
    <row r="20">
      <c r="A20" s="22" t="inlineStr">
        <is>
          <t>Internal - lighting</t>
        </is>
      </c>
      <c r="B20" s="23">
        <f>('1 Inputs'!B42*'1 Inputs'!B11*'1 Inputs'!B43)/1000</f>
        <v/>
      </c>
      <c r="C20" s="24">
        <f>IF($B$27=0,0,B20/$B$27)</f>
        <v/>
      </c>
      <c r="D20" s="25" t="inlineStr">
        <is>
          <t>W/m2 x floor area x hours</t>
        </is>
      </c>
    </row>
    <row r="21">
      <c r="A21" s="18" t="inlineStr">
        <is>
          <t>Internal - people</t>
        </is>
      </c>
      <c r="B21" s="19">
        <f>('1 Inputs'!B44*'1 Inputs'!B45*'1 Inputs'!B46)/1000</f>
        <v/>
      </c>
      <c r="C21" s="20">
        <f>IF($B$27=0,0,B21/$B$27)</f>
        <v/>
      </c>
      <c r="D21" s="21" t="inlineStr">
        <is>
          <t>persons x W x hours</t>
        </is>
      </c>
    </row>
    <row r="22">
      <c r="A22" s="22" t="inlineStr">
        <is>
          <t>Internal - evaporator fans</t>
        </is>
      </c>
      <c r="B22" s="23">
        <f>'1 Inputs'!B47*'1 Inputs'!B48</f>
        <v/>
      </c>
      <c r="C22" s="24">
        <f>IF($B$27=0,0,B22/$B$27)</f>
        <v/>
      </c>
      <c r="D22" s="25" t="inlineStr">
        <is>
          <t>kW x hours</t>
        </is>
      </c>
    </row>
    <row r="23">
      <c r="A23" s="18" t="inlineStr">
        <is>
          <t>Internal - other equipment</t>
        </is>
      </c>
      <c r="B23" s="19">
        <f>'1 Inputs'!B49*'1 Inputs'!B50</f>
        <v/>
      </c>
      <c r="C23" s="20">
        <f>IF($B$27=0,0,B23/$B$27)</f>
        <v/>
      </c>
      <c r="D23" s="21" t="inlineStr">
        <is>
          <t>kW x hours</t>
        </is>
      </c>
    </row>
    <row r="24">
      <c r="A24" s="26" t="inlineStr">
        <is>
          <t>Subtotal</t>
        </is>
      </c>
      <c r="B24" s="27">
        <f>SUM(B13:B23)</f>
        <v/>
      </c>
    </row>
    <row r="25">
      <c r="A25" s="26" t="inlineStr">
        <is>
          <t>Defrost &amp; miscellaneous allowance</t>
        </is>
      </c>
      <c r="B25" s="27">
        <f>B24*'1 Inputs'!B54/100</f>
        <v/>
      </c>
    </row>
    <row r="26">
      <c r="A26" s="26" t="inlineStr">
        <is>
          <t>Safety margin</t>
        </is>
      </c>
      <c r="B26" s="27">
        <f>(B24+B25)*'1 Inputs'!B55/100</f>
        <v/>
      </c>
    </row>
    <row r="27">
      <c r="A27" s="26" t="inlineStr">
        <is>
          <t>TOTAL DAILY HEAT LOAD</t>
        </is>
      </c>
      <c r="B27" s="27">
        <f>B24+B25+B26</f>
        <v/>
      </c>
    </row>
    <row r="29">
      <c r="A29" s="9" t="inlineStr">
        <is>
          <t>Reference material for planning use only. Verify every figure against the governing standards and your own site conditions before acting on it — contact PMG Engineering for expert consultation on your project.</t>
        </is>
      </c>
    </row>
    <row r="30">
      <c r="A30" s="10" t="inlineStr">
        <is>
          <t>© 2026 PMG Engineering Pvt Ltd · pmg.engineering · info@pmg.engineering</t>
        </is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H43"/>
  <sheetViews>
    <sheetView workbookViewId="0">
      <selection activeCell="A1" sqref="A1"/>
    </sheetView>
  </sheetViews>
  <sheetFormatPr baseColWidth="8" defaultRowHeight="15"/>
  <cols>
    <col width="32" customWidth="1" min="1" max="1"/>
    <col width="30" customWidth="1" min="2" max="2"/>
    <col width="62" customWidth="1" min="3" max="3"/>
  </cols>
  <sheetData>
    <row r="1" ht="20" customHeight="1">
      <c r="A1" s="1" t="inlineStr">
        <is>
          <t>PMG ENGINEERING</t>
        </is>
      </c>
      <c r="B1" s="2" t="n"/>
      <c r="C1" s="2" t="n"/>
      <c r="D1" s="2" t="n"/>
      <c r="E1" s="2" t="n"/>
      <c r="F1" s="2" t="n"/>
      <c r="G1" s="2" t="n"/>
      <c r="H1" s="2" t="n"/>
    </row>
    <row r="2" ht="14" customHeight="1">
      <c r="A2" s="3" t="inlineStr">
        <is>
          <t>PMG-D2 · Reference values</t>
        </is>
      </c>
      <c r="B2" s="2" t="n"/>
      <c r="C2" s="2" t="n"/>
      <c r="D2" s="2" t="n"/>
      <c r="E2" s="2" t="n"/>
      <c r="F2" s="2" t="n"/>
      <c r="G2" s="2" t="n"/>
      <c r="H2" s="2" t="n"/>
    </row>
    <row r="3">
      <c r="A3" s="11" t="inlineStr">
        <is>
          <t>Typical industry figures for use before real data exists. Replace them before anything is ordered.</t>
        </is>
      </c>
    </row>
    <row r="5">
      <c r="A5" s="7" t="inlineStr">
        <is>
          <t>TYPICAL PANEL SELECTION BY ROOM TEMPERATURE</t>
        </is>
      </c>
      <c r="B5" s="2" t="n"/>
      <c r="C5" s="2" t="n"/>
      <c r="D5" s="2" t="n"/>
      <c r="E5" s="2" t="n"/>
      <c r="F5" s="2" t="n"/>
      <c r="G5" s="2" t="n"/>
      <c r="H5" s="2" t="n"/>
    </row>
    <row r="6" ht="26" customHeight="1">
      <c r="A6" s="17" t="inlineStr">
        <is>
          <t>Room temperature</t>
        </is>
      </c>
      <c r="B6" s="17" t="inlineStr">
        <is>
          <t>Typical insulation thickness</t>
        </is>
      </c>
      <c r="C6" s="17" t="inlineStr">
        <is>
          <t>Notes</t>
        </is>
      </c>
    </row>
    <row r="7">
      <c r="A7" s="28" t="inlineStr">
        <is>
          <t>+10 to +15 C (dry store, ripening)</t>
        </is>
      </c>
      <c r="B7" s="28" t="inlineStr">
        <is>
          <t>60-80 mm</t>
        </is>
      </c>
      <c r="C7" s="28" t="inlineStr">
        <is>
          <t>Check condensation risk on the warm face.</t>
        </is>
      </c>
    </row>
    <row r="8">
      <c r="A8" s="29" t="inlineStr">
        <is>
          <t>0 to +5 C (chilled)</t>
        </is>
      </c>
      <c r="B8" s="29" t="inlineStr">
        <is>
          <t>80-100 mm</t>
        </is>
      </c>
      <c r="C8" s="29" t="inlineStr">
        <is>
          <t>The common food chill-room selection.</t>
        </is>
      </c>
    </row>
    <row r="9">
      <c r="A9" s="28" t="inlineStr">
        <is>
          <t>-18 to -25 C (frozen)</t>
        </is>
      </c>
      <c r="B9" s="28" t="inlineStr">
        <is>
          <t>125-200 mm</t>
        </is>
      </c>
      <c r="C9" s="28" t="inlineStr">
        <is>
          <t>Under-floor heating required over an unheated slab.</t>
        </is>
      </c>
    </row>
    <row r="10">
      <c r="A10" s="29" t="inlineStr">
        <is>
          <t>-30 C and below (blast/hardening)</t>
        </is>
      </c>
      <c r="B10" s="29" t="inlineStr">
        <is>
          <t>200 mm+</t>
        </is>
      </c>
      <c r="C10" s="29" t="inlineStr">
        <is>
          <t>Vapour-barrier detailing becomes critical.</t>
        </is>
      </c>
    </row>
    <row r="12">
      <c r="A12" s="7" t="inlineStr">
        <is>
          <t>AIR CHANGES PER DAY BY ROOM VOLUME</t>
        </is>
      </c>
      <c r="B12" s="2" t="n"/>
      <c r="C12" s="2" t="n"/>
      <c r="D12" s="2" t="n"/>
      <c r="E12" s="2" t="n"/>
      <c r="F12" s="2" t="n"/>
      <c r="G12" s="2" t="n"/>
      <c r="H12" s="2" t="n"/>
    </row>
    <row r="13">
      <c r="A13" s="11" t="inlineStr">
        <is>
          <t>Indicative ranges - larger rooms change air less often per unit volume. Increase for high door frequency; decrease with an air curtain, lobby or fast-acting door.</t>
        </is>
      </c>
    </row>
    <row r="14" ht="26" customHeight="1">
      <c r="A14" s="17" t="inlineStr">
        <is>
          <t>Room volume</t>
        </is>
      </c>
      <c r="B14" s="17" t="inlineStr">
        <is>
          <t>Changes/day - above 0 C</t>
        </is>
      </c>
      <c r="C14" s="17" t="inlineStr">
        <is>
          <t>Changes/day - below 0 C</t>
        </is>
      </c>
    </row>
    <row r="15">
      <c r="A15" s="28" t="inlineStr">
        <is>
          <t>50 m3</t>
        </is>
      </c>
      <c r="B15" s="28" t="inlineStr">
        <is>
          <t>13 - 17</t>
        </is>
      </c>
      <c r="C15" s="28" t="inlineStr">
        <is>
          <t>9 - 13</t>
        </is>
      </c>
    </row>
    <row r="16">
      <c r="A16" s="29" t="inlineStr">
        <is>
          <t>100 m3</t>
        </is>
      </c>
      <c r="B16" s="29" t="inlineStr">
        <is>
          <t>9 - 12</t>
        </is>
      </c>
      <c r="C16" s="29" t="inlineStr">
        <is>
          <t>7 - 9</t>
        </is>
      </c>
    </row>
    <row r="17">
      <c r="A17" s="28" t="inlineStr">
        <is>
          <t>500 m3</t>
        </is>
      </c>
      <c r="B17" s="28" t="inlineStr">
        <is>
          <t>4 - 6</t>
        </is>
      </c>
      <c r="C17" s="28" t="inlineStr">
        <is>
          <t>3 - 5</t>
        </is>
      </c>
    </row>
    <row r="18">
      <c r="A18" s="29" t="inlineStr">
        <is>
          <t>1,000 m3</t>
        </is>
      </c>
      <c r="B18" s="29" t="inlineStr">
        <is>
          <t>3 - 4</t>
        </is>
      </c>
      <c r="C18" s="29" t="inlineStr">
        <is>
          <t>2 - 3</t>
        </is>
      </c>
    </row>
    <row r="19">
      <c r="A19" s="28" t="inlineStr">
        <is>
          <t>3,000 m3 and above</t>
        </is>
      </c>
      <c r="B19" s="28" t="inlineStr">
        <is>
          <t>1.5 - 2.5</t>
        </is>
      </c>
      <c r="C19" s="28" t="inlineStr">
        <is>
          <t>1 - 2</t>
        </is>
      </c>
    </row>
    <row r="21">
      <c r="A21" s="7" t="inlineStr">
        <is>
          <t>TYPICAL WATER CONTENT OF COMMON FOODS</t>
        </is>
      </c>
      <c r="B21" s="2" t="n"/>
      <c r="C21" s="2" t="n"/>
      <c r="D21" s="2" t="n"/>
      <c r="E21" s="2" t="n"/>
      <c r="F21" s="2" t="n"/>
      <c r="G21" s="2" t="n"/>
      <c r="H21" s="2" t="n"/>
    </row>
    <row r="22">
      <c r="A22" s="11" t="inlineStr">
        <is>
          <t>Drives specific heat and latent heat through Siebel's equations. Approximations only - use measured or ASHRAE product-table values where the duty is critical.</t>
        </is>
      </c>
    </row>
    <row r="23" ht="26" customHeight="1">
      <c r="A23" s="17" t="inlineStr">
        <is>
          <t>Product</t>
        </is>
      </c>
      <c r="B23" s="17" t="inlineStr">
        <is>
          <t>Water content (mass fraction)</t>
        </is>
      </c>
      <c r="C23" s="17" t="inlineStr">
        <is>
          <t>Notes</t>
        </is>
      </c>
    </row>
    <row r="24">
      <c r="A24" s="28" t="inlineStr">
        <is>
          <t>Fresh vegetables (leafy)</t>
        </is>
      </c>
      <c r="B24" s="28" t="inlineStr">
        <is>
          <t>0.90 - 0.95</t>
        </is>
      </c>
      <c r="C24" s="28" t="inlineStr">
        <is>
          <t>Respiring - set a respiration load.</t>
        </is>
      </c>
    </row>
    <row r="25">
      <c r="A25" s="29" t="inlineStr">
        <is>
          <t>Fresh fruit</t>
        </is>
      </c>
      <c r="B25" s="29" t="inlineStr">
        <is>
          <t>0.85 - 0.90</t>
        </is>
      </c>
      <c r="C25" s="29" t="inlineStr">
        <is>
          <t>Respiring - varies with variety and temperature.</t>
        </is>
      </c>
    </row>
    <row r="26">
      <c r="A26" s="28" t="inlineStr">
        <is>
          <t>Milk</t>
        </is>
      </c>
      <c r="B26" s="28" t="inlineStr">
        <is>
          <t>0.87</t>
        </is>
      </c>
      <c r="C26" s="28" t="inlineStr">
        <is>
          <t>Non-respiring.</t>
        </is>
      </c>
    </row>
    <row r="27">
      <c r="A27" s="29" t="inlineStr">
        <is>
          <t>Raw meat / poultry</t>
        </is>
      </c>
      <c r="B27" s="29" t="inlineStr">
        <is>
          <t>0.65 - 0.75</t>
        </is>
      </c>
      <c r="C27" s="29" t="inlineStr">
        <is>
          <t>Non-respiring.</t>
        </is>
      </c>
    </row>
    <row r="28">
      <c r="A28" s="28" t="inlineStr">
        <is>
          <t>Fish</t>
        </is>
      </c>
      <c r="B28" s="28" t="inlineStr">
        <is>
          <t>0.70 - 0.80</t>
        </is>
      </c>
      <c r="C28" s="28" t="inlineStr">
        <is>
          <t>Non-respiring.</t>
        </is>
      </c>
    </row>
    <row r="29">
      <c r="A29" s="29" t="inlineStr">
        <is>
          <t>Cheese (hard)</t>
        </is>
      </c>
      <c r="B29" s="29" t="inlineStr">
        <is>
          <t>0.35 - 0.40</t>
        </is>
      </c>
      <c r="C29" s="29" t="inlineStr">
        <is>
          <t>Non-respiring.</t>
        </is>
      </c>
    </row>
    <row r="30">
      <c r="A30" s="28" t="inlineStr">
        <is>
          <t>Bread / bakery</t>
        </is>
      </c>
      <c r="B30" s="28" t="inlineStr">
        <is>
          <t>0.30 - 0.40</t>
        </is>
      </c>
      <c r="C30" s="28" t="inlineStr">
        <is>
          <t>Check staling behaviour separately.</t>
        </is>
      </c>
    </row>
    <row r="31">
      <c r="A31" s="29" t="inlineStr">
        <is>
          <t>Ice cream</t>
        </is>
      </c>
      <c r="B31" s="29" t="inlineStr">
        <is>
          <t>0.60 - 0.65</t>
        </is>
      </c>
      <c r="C31" s="29" t="inlineStr">
        <is>
          <t>Freezing point well below 0 C - set it explicitly.</t>
        </is>
      </c>
    </row>
    <row r="33">
      <c r="A33" s="7" t="inlineStr">
        <is>
          <t>RESPIRATION HEAT - FRESH PRODUCE ONLY</t>
        </is>
      </c>
      <c r="B33" s="2" t="n"/>
      <c r="C33" s="2" t="n"/>
      <c r="D33" s="2" t="n"/>
      <c r="E33" s="2" t="n"/>
      <c r="F33" s="2" t="n"/>
      <c r="G33" s="2" t="n"/>
      <c r="H33" s="2" t="n"/>
    </row>
    <row r="34">
      <c r="A34" s="11" t="inlineStr">
        <is>
          <t>Non-respiring products (meat, dairy, baked, frozen, packaged) take zero. Respiration roughly doubles per 10 C rise, so a warm room costs twice.</t>
        </is>
      </c>
    </row>
    <row r="35" ht="26" customHeight="1">
      <c r="A35" s="17" t="inlineStr">
        <is>
          <t>Produce type</t>
        </is>
      </c>
      <c r="B35" s="17" t="inlineStr">
        <is>
          <t>Typical respiration at 0-5 C</t>
        </is>
      </c>
      <c r="C35" s="17" t="inlineStr">
        <is>
          <t>Notes</t>
        </is>
      </c>
    </row>
    <row r="36">
      <c r="A36" s="28" t="inlineStr">
        <is>
          <t>Low - apples, onions, potatoes</t>
        </is>
      </c>
      <c r="B36" s="28" t="inlineStr">
        <is>
          <t>10 - 30 W/tonne</t>
        </is>
      </c>
      <c r="C36" s="28" t="inlineStr">
        <is>
          <t>Rises sharply with temperature.</t>
        </is>
      </c>
    </row>
    <row r="37">
      <c r="A37" s="29" t="inlineStr">
        <is>
          <t>Medium - carrots, cabbage, citrus</t>
        </is>
      </c>
      <c r="B37" s="29" t="inlineStr">
        <is>
          <t>30 - 60 W/tonne</t>
        </is>
      </c>
      <c r="C37" s="29" t="inlineStr"/>
    </row>
    <row r="38">
      <c r="A38" s="28" t="inlineStr">
        <is>
          <t>High - leafy greens, beans, sweetcorn</t>
        </is>
      </c>
      <c r="B38" s="28" t="inlineStr">
        <is>
          <t>60 - 150 W/tonne</t>
        </is>
      </c>
      <c r="C38" s="28" t="inlineStr">
        <is>
          <t>Can dominate the load in a full room.</t>
        </is>
      </c>
    </row>
    <row r="39">
      <c r="A39" s="29" t="inlineStr">
        <is>
          <t>Very high - mushrooms, asparagus, broccoli</t>
        </is>
      </c>
      <c r="B39" s="29" t="inlineStr">
        <is>
          <t>150 W/tonne and above</t>
        </is>
      </c>
      <c r="C39" s="29" t="inlineStr">
        <is>
          <t>Verify against product data.</t>
        </is>
      </c>
    </row>
    <row r="42">
      <c r="A42" s="9" t="inlineStr">
        <is>
          <t>Reference material for planning use only. Verify every figure against the governing standards and your own site conditions before acting on it — contact PMG Engineering for expert consultation on your project.</t>
        </is>
      </c>
    </row>
    <row r="43">
      <c r="A43" s="10" t="inlineStr">
        <is>
          <t>© 2026 PMG Engineering Pvt Ltd · pmg.engineering · info@pmg.engineering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2026-07-23T11:42:46Z</dcterms:created>
  <dcterms:modified xmlns:dcterms="http://purl.org/dc/terms/" xmlns:xsi="http://www.w3.org/2001/XMLSchema-instance" xsi:type="dcterms:W3CDTF">2026-07-23T11:42:46Z</dcterms:modified>
</cp:coreProperties>
</file>